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6802\Documents\Customers\SP McCaffrey\"/>
    </mc:Choice>
  </mc:AlternateContent>
  <xr:revisionPtr revIDLastSave="0" documentId="13_ncr:1_{98261BCE-C3D9-4EEE-815C-9FDEE2ADC970}" xr6:coauthVersionLast="47" xr6:coauthVersionMax="47" xr10:uidLastSave="{00000000-0000-0000-0000-000000000000}"/>
  <bookViews>
    <workbookView xWindow="29820" yWindow="4665" windowWidth="18195" windowHeight="13125" xr2:uid="{00000000-000D-0000-FFFF-FFFF00000000}"/>
  </bookViews>
  <sheets>
    <sheet name="InkJet-colour" sheetId="3" r:id="rId1"/>
    <sheet name="Laser mono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3" l="1"/>
  <c r="L13" i="3"/>
  <c r="L22" i="3" s="1"/>
  <c r="L14" i="3"/>
  <c r="L15" i="3"/>
  <c r="L35" i="3"/>
  <c r="L40" i="3" s="1"/>
  <c r="L34" i="3"/>
  <c r="L33" i="3"/>
  <c r="L30" i="3"/>
  <c r="L27" i="3"/>
  <c r="L28" i="3" s="1"/>
  <c r="L31" i="3" s="1"/>
  <c r="L26" i="3"/>
  <c r="L36" i="3" s="1"/>
  <c r="L41" i="3" s="1"/>
  <c r="L25" i="3"/>
  <c r="L21" i="3"/>
  <c r="F26" i="3"/>
  <c r="F36" i="3" s="1"/>
  <c r="F41" i="3" s="1"/>
  <c r="F25" i="3"/>
  <c r="D26" i="3"/>
  <c r="D34" i="3" s="1"/>
  <c r="D25" i="3"/>
  <c r="D33" i="3" s="1"/>
  <c r="D38" i="3" s="1"/>
  <c r="B26" i="3"/>
  <c r="B36" i="3" s="1"/>
  <c r="B25" i="3"/>
  <c r="B33" i="3" s="1"/>
  <c r="B38" i="3" s="1"/>
  <c r="F30" i="3"/>
  <c r="F22" i="3"/>
  <c r="F21" i="3"/>
  <c r="D30" i="3"/>
  <c r="B30" i="3"/>
  <c r="D22" i="3"/>
  <c r="D21" i="3"/>
  <c r="B22" i="3"/>
  <c r="B21" i="3"/>
  <c r="H6" i="1"/>
  <c r="I6" i="1"/>
  <c r="H7" i="1"/>
  <c r="I7" i="1"/>
  <c r="K7" i="1"/>
  <c r="H5" i="1"/>
  <c r="I5" i="1"/>
  <c r="K5" i="1" l="1"/>
  <c r="K6" i="1"/>
  <c r="L38" i="3"/>
  <c r="L39" i="3"/>
  <c r="L43" i="3"/>
  <c r="L45" i="3" s="1"/>
  <c r="F27" i="3"/>
  <c r="F28" i="3" s="1"/>
  <c r="F33" i="3"/>
  <c r="F38" i="3" s="1"/>
  <c r="D35" i="3"/>
  <c r="D40" i="3" s="1"/>
  <c r="D36" i="3"/>
  <c r="D41" i="3" s="1"/>
  <c r="F34" i="3"/>
  <c r="F39" i="3" s="1"/>
  <c r="F35" i="3"/>
  <c r="F40" i="3" s="1"/>
  <c r="B35" i="3"/>
  <c r="B40" i="3" s="1"/>
  <c r="B34" i="3"/>
  <c r="B39" i="3" s="1"/>
  <c r="F31" i="3"/>
  <c r="D27" i="3"/>
  <c r="D28" i="3" s="1"/>
  <c r="D39" i="3"/>
  <c r="B41" i="3"/>
  <c r="B27" i="3"/>
  <c r="B28" i="3" s="1"/>
  <c r="F43" i="3" l="1"/>
  <c r="F45" i="3" s="1"/>
  <c r="B31" i="3" l="1"/>
  <c r="B43" i="3" s="1"/>
  <c r="B45" i="3" s="1"/>
  <c r="D31" i="3"/>
  <c r="D43" i="3" s="1"/>
  <c r="D45" i="3" s="1"/>
</calcChain>
</file>

<file path=xl/sharedStrings.xml><?xml version="1.0" encoding="utf-8"?>
<sst xmlns="http://schemas.openxmlformats.org/spreadsheetml/2006/main" count="71" uniqueCount="60">
  <si>
    <t>Printer</t>
  </si>
  <si>
    <t>Cost</t>
  </si>
  <si>
    <t>Toner</t>
  </si>
  <si>
    <t>Lifespan</t>
  </si>
  <si>
    <t>TCO</t>
  </si>
  <si>
    <t>Usage</t>
  </si>
  <si>
    <t>per month</t>
  </si>
  <si>
    <t>Price</t>
  </si>
  <si>
    <t>Per page</t>
  </si>
  <si>
    <t>Total</t>
  </si>
  <si>
    <t>pages</t>
  </si>
  <si>
    <t>Pages per Cyan XL</t>
  </si>
  <si>
    <t>Pages per Yellow XL</t>
  </si>
  <si>
    <t>Pages per Magenta XL</t>
  </si>
  <si>
    <t>Lifespan of printer in years</t>
  </si>
  <si>
    <t>Cost of blank A4 page</t>
  </si>
  <si>
    <t>HP 9010</t>
  </si>
  <si>
    <t>Total cost of Cyan</t>
  </si>
  <si>
    <t>Total cost of Magenta</t>
  </si>
  <si>
    <t>Total cost of Yellow</t>
  </si>
  <si>
    <t>Total number of pages to be printed</t>
  </si>
  <si>
    <t>Total number of COLOUR pages over lifespan of printer</t>
  </si>
  <si>
    <t>Total number of BLACK pages over lifespan of printer</t>
  </si>
  <si>
    <t>Total cost of all paper used</t>
  </si>
  <si>
    <t>Total cost of Black ink</t>
  </si>
  <si>
    <t>Total cost of printer including ink and paper</t>
  </si>
  <si>
    <t>HP 9020</t>
  </si>
  <si>
    <t>pro 477</t>
  </si>
  <si>
    <t>Pages per Black High Yeild</t>
  </si>
  <si>
    <t>Qty of Black ink cartridges used (Rounded up)</t>
  </si>
  <si>
    <t>Qty of Cyan cartridges used (Rounded up)</t>
  </si>
  <si>
    <t>Qty of Yellow cartridges used (Rounded up)</t>
  </si>
  <si>
    <t>Qty of Magenta cartridges used (Rounded up)</t>
  </si>
  <si>
    <t>All prices inc VAT</t>
  </si>
  <si>
    <t>Number of Black pages printed per month</t>
  </si>
  <si>
    <t>Number of Colour pages printed per month</t>
  </si>
  <si>
    <t>Cost per ream of 500 pages £</t>
  </si>
  <si>
    <t>Cost of Black ink</t>
  </si>
  <si>
    <t>Cost of Cyan ink</t>
  </si>
  <si>
    <t>Cost of Yellow ink</t>
  </si>
  <si>
    <t>Cost of Magenta ink</t>
  </si>
  <si>
    <t>Total number of reams of paper to be used</t>
  </si>
  <si>
    <t>Cost to print a page (ave Colour and Black) in pence</t>
  </si>
  <si>
    <t>Inkjet printer TCO calculator</t>
  </si>
  <si>
    <t>&lt;&lt; Change this</t>
  </si>
  <si>
    <t>Toner cost per Black page</t>
  </si>
  <si>
    <t>Toner cost per Colour page</t>
  </si>
  <si>
    <t>costs are current as of Dec 2020</t>
  </si>
  <si>
    <t>HP 9015</t>
  </si>
  <si>
    <t>963XL</t>
  </si>
  <si>
    <t>Pages per</t>
  </si>
  <si>
    <t>cartridge</t>
  </si>
  <si>
    <t>Price includes VAT</t>
  </si>
  <si>
    <t>Prices do not include cost of paper</t>
  </si>
  <si>
    <t>Brother HL-L2310D</t>
  </si>
  <si>
    <t>HP LaserJet 209DWE</t>
  </si>
  <si>
    <t>Brother HL-1212W</t>
  </si>
  <si>
    <t xml:space="preserve"> </t>
  </si>
  <si>
    <t>in years</t>
  </si>
  <si>
    <t>Cost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</si>
</sst>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/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3" fillId="2" borderId="1" xfId="0" applyFont="1" applyFill="1" applyBorder="1"/>
    <xf numFmtId="0" fontId="0" fillId="2" borderId="1" xfId="0" applyFill="1" applyBorder="1"/>
    <xf numFmtId="0" fontId="2" fillId="0" borderId="1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109" name="Picture 1" descr="http://d.adroll.com/cm/r/out">
          <a:extLst>
            <a:ext uri="{FF2B5EF4-FFF2-40B4-BE49-F238E27FC236}">
              <a16:creationId xmlns:a16="http://schemas.microsoft.com/office/drawing/2014/main" id="{98281053-26DA-40A9-BFAD-245F897D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110" name="Picture 2" descr="http://d.adroll.com/cm/f/out">
          <a:extLst>
            <a:ext uri="{FF2B5EF4-FFF2-40B4-BE49-F238E27FC236}">
              <a16:creationId xmlns:a16="http://schemas.microsoft.com/office/drawing/2014/main" id="{A9109428-09E9-4745-99D9-F29FFB1F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sp macro="" textlink="">
      <xdr:nvSpPr>
        <xdr:cNvPr id="2111" name="AutoShape 3" descr="http://d.adroll.com/cm/b/out">
          <a:extLst>
            <a:ext uri="{FF2B5EF4-FFF2-40B4-BE49-F238E27FC236}">
              <a16:creationId xmlns:a16="http://schemas.microsoft.com/office/drawing/2014/main" id="{4C688BE0-37D9-4CC7-94C3-773AA25666D3}"/>
            </a:ext>
          </a:extLst>
        </xdr:cNvPr>
        <xdr:cNvSpPr>
          <a:spLocks noChangeAspect="1" noChangeArrowheads="1"/>
        </xdr:cNvSpPr>
      </xdr:nvSpPr>
      <xdr:spPr bwMode="auto">
        <a:xfrm>
          <a:off x="370522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112" name="Picture 4" descr="http://d.adroll.com/cm/w/out">
          <a:extLst>
            <a:ext uri="{FF2B5EF4-FFF2-40B4-BE49-F238E27FC236}">
              <a16:creationId xmlns:a16="http://schemas.microsoft.com/office/drawing/2014/main" id="{881E9169-E5F8-4817-B6AC-16D2B086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113" name="Picture 5" descr="http://d.adroll.com/cm/x/out">
          <a:extLst>
            <a:ext uri="{FF2B5EF4-FFF2-40B4-BE49-F238E27FC236}">
              <a16:creationId xmlns:a16="http://schemas.microsoft.com/office/drawing/2014/main" id="{7CA8D416-90B7-4897-9FF4-C1853E08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114" name="Picture 6" descr="http://d.adroll.com/cm/l/out">
          <a:extLst>
            <a:ext uri="{FF2B5EF4-FFF2-40B4-BE49-F238E27FC236}">
              <a16:creationId xmlns:a16="http://schemas.microsoft.com/office/drawing/2014/main" id="{80AD1871-A6F5-4D3F-BDF6-CDBB1E94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115" name="Picture 7" descr="http://d.adroll.com/cm/o/out">
          <a:extLst>
            <a:ext uri="{FF2B5EF4-FFF2-40B4-BE49-F238E27FC236}">
              <a16:creationId xmlns:a16="http://schemas.microsoft.com/office/drawing/2014/main" id="{A0695788-8FF7-44ED-A691-E331FCD3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116" name="Picture 8" descr="http://d.adroll.com/cm/g/out?google_nid=adroll5">
          <a:extLst>
            <a:ext uri="{FF2B5EF4-FFF2-40B4-BE49-F238E27FC236}">
              <a16:creationId xmlns:a16="http://schemas.microsoft.com/office/drawing/2014/main" id="{50353D25-B3E2-43D6-BDC0-63BC3487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117" name="Picture 9" descr="http://googleads.g.doubleclick.net/pagead/viewthroughconversion/0/?label=null&amp;guid=ON&amp;script=0&amp;ord=1576660720999236.7">
          <a:extLst>
            <a:ext uri="{FF2B5EF4-FFF2-40B4-BE49-F238E27FC236}">
              <a16:creationId xmlns:a16="http://schemas.microsoft.com/office/drawing/2014/main" id="{C6876A6F-AA48-4211-8436-19B763B6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118" name="Picture 10" descr="http://ib.adnxs.com/seg?add=3376409&amp;t=2">
          <a:extLst>
            <a:ext uri="{FF2B5EF4-FFF2-40B4-BE49-F238E27FC236}">
              <a16:creationId xmlns:a16="http://schemas.microsoft.com/office/drawing/2014/main" id="{9298FA85-2066-4DB7-A6EC-5EF38386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119" name="Picture 1" descr="http://d.adroll.com/cm/r/out">
          <a:extLst>
            <a:ext uri="{FF2B5EF4-FFF2-40B4-BE49-F238E27FC236}">
              <a16:creationId xmlns:a16="http://schemas.microsoft.com/office/drawing/2014/main" id="{06C27CD2-B371-4BB9-A086-4E42BDF5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10</xdr:row>
      <xdr:rowOff>0</xdr:rowOff>
    </xdr:from>
    <xdr:to>
      <xdr:col>4</xdr:col>
      <xdr:colOff>28575</xdr:colOff>
      <xdr:row>10</xdr:row>
      <xdr:rowOff>9525</xdr:rowOff>
    </xdr:to>
    <xdr:pic>
      <xdr:nvPicPr>
        <xdr:cNvPr id="2120" name="Picture 2" descr="http://d.adroll.com/cm/f/out">
          <a:extLst>
            <a:ext uri="{FF2B5EF4-FFF2-40B4-BE49-F238E27FC236}">
              <a16:creationId xmlns:a16="http://schemas.microsoft.com/office/drawing/2014/main" id="{45505C9F-D47D-48FC-AA1D-622C05D8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</xdr:row>
      <xdr:rowOff>0</xdr:rowOff>
    </xdr:from>
    <xdr:to>
      <xdr:col>4</xdr:col>
      <xdr:colOff>47625</xdr:colOff>
      <xdr:row>10</xdr:row>
      <xdr:rowOff>9525</xdr:rowOff>
    </xdr:to>
    <xdr:sp macro="" textlink="">
      <xdr:nvSpPr>
        <xdr:cNvPr id="2121" name="AutoShape 3" descr="http://d.adroll.com/cm/b/out">
          <a:extLst>
            <a:ext uri="{FF2B5EF4-FFF2-40B4-BE49-F238E27FC236}">
              <a16:creationId xmlns:a16="http://schemas.microsoft.com/office/drawing/2014/main" id="{CC20D03B-AE62-4940-B0F1-E6D08EB37FEF}"/>
            </a:ext>
          </a:extLst>
        </xdr:cNvPr>
        <xdr:cNvSpPr>
          <a:spLocks noChangeAspect="1" noChangeArrowheads="1"/>
        </xdr:cNvSpPr>
      </xdr:nvSpPr>
      <xdr:spPr bwMode="auto">
        <a:xfrm>
          <a:off x="5143500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</xdr:colOff>
      <xdr:row>10</xdr:row>
      <xdr:rowOff>0</xdr:rowOff>
    </xdr:from>
    <xdr:to>
      <xdr:col>4</xdr:col>
      <xdr:colOff>66675</xdr:colOff>
      <xdr:row>10</xdr:row>
      <xdr:rowOff>9525</xdr:rowOff>
    </xdr:to>
    <xdr:pic>
      <xdr:nvPicPr>
        <xdr:cNvPr id="2122" name="Picture 4" descr="http://d.adroll.com/cm/w/out">
          <a:extLst>
            <a:ext uri="{FF2B5EF4-FFF2-40B4-BE49-F238E27FC236}">
              <a16:creationId xmlns:a16="http://schemas.microsoft.com/office/drawing/2014/main" id="{00FB83B4-B7CD-402A-85C3-7A7A254A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10</xdr:row>
      <xdr:rowOff>0</xdr:rowOff>
    </xdr:from>
    <xdr:to>
      <xdr:col>4</xdr:col>
      <xdr:colOff>85725</xdr:colOff>
      <xdr:row>10</xdr:row>
      <xdr:rowOff>9525</xdr:rowOff>
    </xdr:to>
    <xdr:pic>
      <xdr:nvPicPr>
        <xdr:cNvPr id="2123" name="Picture 5" descr="http://d.adroll.com/cm/x/out">
          <a:extLst>
            <a:ext uri="{FF2B5EF4-FFF2-40B4-BE49-F238E27FC236}">
              <a16:creationId xmlns:a16="http://schemas.microsoft.com/office/drawing/2014/main" id="{1D4BF8BD-0B34-4294-AB5B-1DFD1660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10</xdr:row>
      <xdr:rowOff>0</xdr:rowOff>
    </xdr:from>
    <xdr:to>
      <xdr:col>4</xdr:col>
      <xdr:colOff>104775</xdr:colOff>
      <xdr:row>10</xdr:row>
      <xdr:rowOff>9525</xdr:rowOff>
    </xdr:to>
    <xdr:pic>
      <xdr:nvPicPr>
        <xdr:cNvPr id="2124" name="Picture 6" descr="http://d.adroll.com/cm/l/out">
          <a:extLst>
            <a:ext uri="{FF2B5EF4-FFF2-40B4-BE49-F238E27FC236}">
              <a16:creationId xmlns:a16="http://schemas.microsoft.com/office/drawing/2014/main" id="{1589D65F-DDBC-4159-8B6D-7D6D3982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10</xdr:row>
      <xdr:rowOff>0</xdr:rowOff>
    </xdr:from>
    <xdr:to>
      <xdr:col>4</xdr:col>
      <xdr:colOff>123825</xdr:colOff>
      <xdr:row>10</xdr:row>
      <xdr:rowOff>9525</xdr:rowOff>
    </xdr:to>
    <xdr:pic>
      <xdr:nvPicPr>
        <xdr:cNvPr id="2125" name="Picture 7" descr="http://d.adroll.com/cm/o/out">
          <a:extLst>
            <a:ext uri="{FF2B5EF4-FFF2-40B4-BE49-F238E27FC236}">
              <a16:creationId xmlns:a16="http://schemas.microsoft.com/office/drawing/2014/main" id="{0EB4D75B-BE2C-4EFE-A26E-C53815F7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</xdr:colOff>
      <xdr:row>10</xdr:row>
      <xdr:rowOff>0</xdr:rowOff>
    </xdr:from>
    <xdr:to>
      <xdr:col>4</xdr:col>
      <xdr:colOff>142875</xdr:colOff>
      <xdr:row>10</xdr:row>
      <xdr:rowOff>9525</xdr:rowOff>
    </xdr:to>
    <xdr:pic>
      <xdr:nvPicPr>
        <xdr:cNvPr id="2126" name="Picture 8" descr="http://d.adroll.com/cm/g/out?google_nid=adroll5">
          <a:extLst>
            <a:ext uri="{FF2B5EF4-FFF2-40B4-BE49-F238E27FC236}">
              <a16:creationId xmlns:a16="http://schemas.microsoft.com/office/drawing/2014/main" id="{F9139974-EFFD-4336-90DC-B6B23E75A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10</xdr:row>
      <xdr:rowOff>0</xdr:rowOff>
    </xdr:from>
    <xdr:to>
      <xdr:col>4</xdr:col>
      <xdr:colOff>161925</xdr:colOff>
      <xdr:row>10</xdr:row>
      <xdr:rowOff>9525</xdr:rowOff>
    </xdr:to>
    <xdr:pic>
      <xdr:nvPicPr>
        <xdr:cNvPr id="2127" name="Picture 9" descr="http://googleads.g.doubleclick.net/pagead/viewthroughconversion/0/?label=null&amp;guid=ON&amp;script=0&amp;ord=1576660720999236.7">
          <a:extLst>
            <a:ext uri="{FF2B5EF4-FFF2-40B4-BE49-F238E27FC236}">
              <a16:creationId xmlns:a16="http://schemas.microsoft.com/office/drawing/2014/main" id="{2636951F-EA76-4A3E-8CDF-0FE9A0BF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180975</xdr:colOff>
      <xdr:row>10</xdr:row>
      <xdr:rowOff>9525</xdr:rowOff>
    </xdr:to>
    <xdr:pic>
      <xdr:nvPicPr>
        <xdr:cNvPr id="2128" name="Picture 10" descr="http://ib.adnxs.com/seg?add=3376409&amp;t=2">
          <a:extLst>
            <a:ext uri="{FF2B5EF4-FFF2-40B4-BE49-F238E27FC236}">
              <a16:creationId xmlns:a16="http://schemas.microsoft.com/office/drawing/2014/main" id="{C3B2032E-43EA-4737-9F83-DE4F7E9B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</xdr:colOff>
      <xdr:row>10</xdr:row>
      <xdr:rowOff>9525</xdr:rowOff>
    </xdr:to>
    <xdr:pic>
      <xdr:nvPicPr>
        <xdr:cNvPr id="2129" name="Picture 1" descr="http://d.adroll.com/cm/r/out">
          <a:extLst>
            <a:ext uri="{FF2B5EF4-FFF2-40B4-BE49-F238E27FC236}">
              <a16:creationId xmlns:a16="http://schemas.microsoft.com/office/drawing/2014/main" id="{D188C19F-7C5F-49E8-829A-1A250D24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10</xdr:row>
      <xdr:rowOff>0</xdr:rowOff>
    </xdr:from>
    <xdr:to>
      <xdr:col>7</xdr:col>
      <xdr:colOff>28575</xdr:colOff>
      <xdr:row>10</xdr:row>
      <xdr:rowOff>9525</xdr:rowOff>
    </xdr:to>
    <xdr:pic>
      <xdr:nvPicPr>
        <xdr:cNvPr id="2130" name="Picture 2" descr="http://d.adroll.com/cm/f/out">
          <a:extLst>
            <a:ext uri="{FF2B5EF4-FFF2-40B4-BE49-F238E27FC236}">
              <a16:creationId xmlns:a16="http://schemas.microsoft.com/office/drawing/2014/main" id="{30859C43-6CDC-4739-8DEC-6D369BD0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47625</xdr:colOff>
      <xdr:row>10</xdr:row>
      <xdr:rowOff>9525</xdr:rowOff>
    </xdr:to>
    <xdr:sp macro="" textlink="">
      <xdr:nvSpPr>
        <xdr:cNvPr id="2131" name="AutoShape 3" descr="http://d.adroll.com/cm/b/out">
          <a:extLst>
            <a:ext uri="{FF2B5EF4-FFF2-40B4-BE49-F238E27FC236}">
              <a16:creationId xmlns:a16="http://schemas.microsoft.com/office/drawing/2014/main" id="{E29B529D-B17F-4BC6-9475-33162D045B57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57150</xdr:colOff>
      <xdr:row>10</xdr:row>
      <xdr:rowOff>0</xdr:rowOff>
    </xdr:from>
    <xdr:to>
      <xdr:col>7</xdr:col>
      <xdr:colOff>66675</xdr:colOff>
      <xdr:row>10</xdr:row>
      <xdr:rowOff>9525</xdr:rowOff>
    </xdr:to>
    <xdr:pic>
      <xdr:nvPicPr>
        <xdr:cNvPr id="2132" name="Picture 4" descr="http://d.adroll.com/cm/w/out">
          <a:extLst>
            <a:ext uri="{FF2B5EF4-FFF2-40B4-BE49-F238E27FC236}">
              <a16:creationId xmlns:a16="http://schemas.microsoft.com/office/drawing/2014/main" id="{FB534A47-2083-42EB-BAE0-4EEA5166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10</xdr:row>
      <xdr:rowOff>0</xdr:rowOff>
    </xdr:from>
    <xdr:to>
      <xdr:col>7</xdr:col>
      <xdr:colOff>85725</xdr:colOff>
      <xdr:row>10</xdr:row>
      <xdr:rowOff>9525</xdr:rowOff>
    </xdr:to>
    <xdr:pic>
      <xdr:nvPicPr>
        <xdr:cNvPr id="2133" name="Picture 5" descr="http://d.adroll.com/cm/x/out">
          <a:extLst>
            <a:ext uri="{FF2B5EF4-FFF2-40B4-BE49-F238E27FC236}">
              <a16:creationId xmlns:a16="http://schemas.microsoft.com/office/drawing/2014/main" id="{E7CB8CE7-C106-4D8C-A6F9-D847AB7B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10</xdr:row>
      <xdr:rowOff>0</xdr:rowOff>
    </xdr:from>
    <xdr:to>
      <xdr:col>7</xdr:col>
      <xdr:colOff>104775</xdr:colOff>
      <xdr:row>10</xdr:row>
      <xdr:rowOff>9525</xdr:rowOff>
    </xdr:to>
    <xdr:pic>
      <xdr:nvPicPr>
        <xdr:cNvPr id="2134" name="Picture 6" descr="http://d.adroll.com/cm/l/out">
          <a:extLst>
            <a:ext uri="{FF2B5EF4-FFF2-40B4-BE49-F238E27FC236}">
              <a16:creationId xmlns:a16="http://schemas.microsoft.com/office/drawing/2014/main" id="{948C818F-88CE-4754-B045-C5410B38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123825</xdr:colOff>
      <xdr:row>10</xdr:row>
      <xdr:rowOff>9525</xdr:rowOff>
    </xdr:to>
    <xdr:pic>
      <xdr:nvPicPr>
        <xdr:cNvPr id="2135" name="Picture 7" descr="http://d.adroll.com/cm/o/out">
          <a:extLst>
            <a:ext uri="{FF2B5EF4-FFF2-40B4-BE49-F238E27FC236}">
              <a16:creationId xmlns:a16="http://schemas.microsoft.com/office/drawing/2014/main" id="{C983166B-5AB7-4EB3-93BE-5D5B2A73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133350</xdr:colOff>
      <xdr:row>10</xdr:row>
      <xdr:rowOff>0</xdr:rowOff>
    </xdr:from>
    <xdr:to>
      <xdr:col>7</xdr:col>
      <xdr:colOff>142875</xdr:colOff>
      <xdr:row>10</xdr:row>
      <xdr:rowOff>9525</xdr:rowOff>
    </xdr:to>
    <xdr:pic>
      <xdr:nvPicPr>
        <xdr:cNvPr id="2136" name="Picture 8" descr="http://d.adroll.com/cm/g/out?google_nid=adroll5">
          <a:extLst>
            <a:ext uri="{FF2B5EF4-FFF2-40B4-BE49-F238E27FC236}">
              <a16:creationId xmlns:a16="http://schemas.microsoft.com/office/drawing/2014/main" id="{19872BD6-50E1-4811-8A71-126DB9E8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152400</xdr:colOff>
      <xdr:row>10</xdr:row>
      <xdr:rowOff>0</xdr:rowOff>
    </xdr:from>
    <xdr:to>
      <xdr:col>7</xdr:col>
      <xdr:colOff>161925</xdr:colOff>
      <xdr:row>10</xdr:row>
      <xdr:rowOff>9525</xdr:rowOff>
    </xdr:to>
    <xdr:pic>
      <xdr:nvPicPr>
        <xdr:cNvPr id="2137" name="Picture 9" descr="http://googleads.g.doubleclick.net/pagead/viewthroughconversion/0/?label=null&amp;guid=ON&amp;script=0&amp;ord=1576660720999236.7">
          <a:extLst>
            <a:ext uri="{FF2B5EF4-FFF2-40B4-BE49-F238E27FC236}">
              <a16:creationId xmlns:a16="http://schemas.microsoft.com/office/drawing/2014/main" id="{5634B2D4-AB5E-430B-BB44-A6163AEF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171450</xdr:colOff>
      <xdr:row>10</xdr:row>
      <xdr:rowOff>0</xdr:rowOff>
    </xdr:from>
    <xdr:to>
      <xdr:col>7</xdr:col>
      <xdr:colOff>180975</xdr:colOff>
      <xdr:row>10</xdr:row>
      <xdr:rowOff>9525</xdr:rowOff>
    </xdr:to>
    <xdr:pic>
      <xdr:nvPicPr>
        <xdr:cNvPr id="2138" name="Picture 10" descr="http://ib.adnxs.com/seg?add=3376409&amp;t=2">
          <a:extLst>
            <a:ext uri="{FF2B5EF4-FFF2-40B4-BE49-F238E27FC236}">
              <a16:creationId xmlns:a16="http://schemas.microsoft.com/office/drawing/2014/main" id="{34BCDC8C-534E-4E1C-9D14-4B60269C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abSelected="1" topLeftCell="A7" workbookViewId="0">
      <selection activeCell="A38" sqref="A38"/>
    </sheetView>
  </sheetViews>
  <sheetFormatPr defaultRowHeight="12.75" x14ac:dyDescent="0.2"/>
  <cols>
    <col min="1" max="1" width="45.85546875" style="4" customWidth="1"/>
    <col min="2" max="2" width="9.140625" style="4"/>
    <col min="3" max="3" width="2.7109375" style="4" customWidth="1"/>
    <col min="4" max="4" width="9.140625" style="4"/>
    <col min="5" max="5" width="3" style="4" customWidth="1"/>
    <col min="6" max="6" width="9.140625" style="4"/>
    <col min="7" max="7" width="2.140625" style="4" customWidth="1"/>
    <col min="8" max="10" width="9.140625" style="4"/>
    <col min="11" max="11" width="2.7109375" style="4" customWidth="1"/>
    <col min="12" max="16384" width="9.140625" style="4"/>
  </cols>
  <sheetData>
    <row r="1" spans="1:12" x14ac:dyDescent="0.2">
      <c r="A1" s="2" t="s">
        <v>43</v>
      </c>
      <c r="B1" s="3"/>
      <c r="D1" s="3"/>
      <c r="E1" s="2"/>
      <c r="F1" s="3"/>
      <c r="G1" s="3"/>
      <c r="H1" s="3"/>
      <c r="I1" s="3"/>
    </row>
    <row r="2" spans="1:12" x14ac:dyDescent="0.2">
      <c r="B2" s="5"/>
      <c r="D2" s="5"/>
      <c r="F2" s="5"/>
      <c r="G2" s="5"/>
      <c r="H2" s="5"/>
      <c r="I2" s="5"/>
    </row>
    <row r="3" spans="1:12" x14ac:dyDescent="0.2">
      <c r="A3" s="2" t="s">
        <v>34</v>
      </c>
      <c r="B3" s="11">
        <v>400</v>
      </c>
      <c r="D3" s="13" t="s">
        <v>44</v>
      </c>
      <c r="F3" s="5"/>
      <c r="G3" s="5"/>
      <c r="H3" s="5"/>
      <c r="I3" s="5"/>
    </row>
    <row r="4" spans="1:12" x14ac:dyDescent="0.2">
      <c r="A4" s="2" t="s">
        <v>35</v>
      </c>
      <c r="B4" s="12">
        <v>300</v>
      </c>
      <c r="D4" s="13" t="s">
        <v>44</v>
      </c>
      <c r="F4" s="5"/>
      <c r="G4" s="5"/>
      <c r="H4" s="5"/>
      <c r="I4" s="5"/>
    </row>
    <row r="5" spans="1:12" x14ac:dyDescent="0.2">
      <c r="D5" s="5"/>
      <c r="F5" s="5"/>
      <c r="G5" s="5"/>
      <c r="H5" s="5"/>
      <c r="I5" s="5"/>
    </row>
    <row r="6" spans="1:12" x14ac:dyDescent="0.2">
      <c r="A6" s="2" t="s">
        <v>36</v>
      </c>
      <c r="B6" s="12">
        <v>6</v>
      </c>
      <c r="D6" s="13" t="s">
        <v>44</v>
      </c>
      <c r="F6" s="5"/>
      <c r="G6" s="5"/>
      <c r="H6" s="5"/>
      <c r="I6" s="5"/>
    </row>
    <row r="7" spans="1:12" x14ac:dyDescent="0.2">
      <c r="A7" s="2"/>
      <c r="D7" s="5"/>
      <c r="F7" s="5"/>
      <c r="G7" s="5"/>
      <c r="H7" s="5"/>
      <c r="I7" s="5"/>
    </row>
    <row r="8" spans="1:12" x14ac:dyDescent="0.2">
      <c r="A8" s="2" t="s">
        <v>14</v>
      </c>
      <c r="B8" s="12">
        <v>3</v>
      </c>
      <c r="D8" s="13" t="s">
        <v>44</v>
      </c>
      <c r="F8" s="5"/>
      <c r="G8" s="5"/>
      <c r="H8" s="5"/>
      <c r="I8" s="5"/>
    </row>
    <row r="9" spans="1:12" x14ac:dyDescent="0.2">
      <c r="B9" s="5"/>
      <c r="D9" s="5"/>
      <c r="F9" s="5"/>
      <c r="G9" s="5"/>
      <c r="H9" s="5"/>
      <c r="I9" s="5"/>
    </row>
    <row r="10" spans="1:12" x14ac:dyDescent="0.2">
      <c r="A10" s="4" t="s">
        <v>0</v>
      </c>
      <c r="B10" s="3" t="s">
        <v>16</v>
      </c>
      <c r="D10" s="3" t="s">
        <v>26</v>
      </c>
      <c r="F10" s="3" t="s">
        <v>27</v>
      </c>
      <c r="G10" s="5"/>
      <c r="H10" s="3" t="s">
        <v>48</v>
      </c>
      <c r="I10" s="3"/>
      <c r="J10" s="4">
        <v>9010</v>
      </c>
      <c r="L10" s="4">
        <v>8022</v>
      </c>
    </row>
    <row r="11" spans="1:12" x14ac:dyDescent="0.2">
      <c r="A11" s="4" t="s">
        <v>1</v>
      </c>
      <c r="B11" s="5">
        <v>200.99</v>
      </c>
      <c r="D11" s="5">
        <v>253</v>
      </c>
      <c r="F11" s="5">
        <v>355</v>
      </c>
      <c r="G11" s="5"/>
      <c r="H11" s="5"/>
      <c r="I11" s="5"/>
      <c r="L11" s="4">
        <v>170</v>
      </c>
    </row>
    <row r="12" spans="1:12" x14ac:dyDescent="0.2">
      <c r="A12" s="2" t="s">
        <v>37</v>
      </c>
      <c r="B12" s="4">
        <v>38.49</v>
      </c>
      <c r="D12" s="4">
        <v>38.49</v>
      </c>
      <c r="F12" s="4">
        <v>63.99</v>
      </c>
      <c r="H12" s="4" t="s">
        <v>49</v>
      </c>
      <c r="I12" s="4">
        <v>38.99</v>
      </c>
      <c r="L12" s="4">
        <f>66.39/4</f>
        <v>16.5975</v>
      </c>
    </row>
    <row r="13" spans="1:12" x14ac:dyDescent="0.2">
      <c r="A13" s="2" t="s">
        <v>38</v>
      </c>
      <c r="B13" s="4">
        <v>28.98</v>
      </c>
      <c r="D13" s="4">
        <v>28.98</v>
      </c>
      <c r="F13" s="4">
        <v>92</v>
      </c>
      <c r="H13" s="4" t="s">
        <v>49</v>
      </c>
      <c r="I13" s="4">
        <v>28.79</v>
      </c>
      <c r="L13" s="4">
        <f>66.39/4</f>
        <v>16.5975</v>
      </c>
    </row>
    <row r="14" spans="1:12" x14ac:dyDescent="0.2">
      <c r="A14" s="2" t="s">
        <v>39</v>
      </c>
      <c r="B14" s="4">
        <v>29.49</v>
      </c>
      <c r="D14" s="4">
        <v>29.49</v>
      </c>
      <c r="F14" s="4">
        <v>92</v>
      </c>
      <c r="H14" s="4" t="s">
        <v>49</v>
      </c>
      <c r="I14" s="4">
        <v>28.79</v>
      </c>
      <c r="L14" s="4">
        <f>66.39/4</f>
        <v>16.5975</v>
      </c>
    </row>
    <row r="15" spans="1:12" x14ac:dyDescent="0.2">
      <c r="A15" s="2" t="s">
        <v>40</v>
      </c>
      <c r="B15" s="4">
        <v>29.49</v>
      </c>
      <c r="D15" s="4">
        <v>29.49</v>
      </c>
      <c r="E15" s="2"/>
      <c r="F15" s="4">
        <v>92</v>
      </c>
      <c r="H15" s="4" t="s">
        <v>49</v>
      </c>
      <c r="I15" s="4">
        <v>28.79</v>
      </c>
      <c r="L15" s="4">
        <f>66.39/4</f>
        <v>16.5975</v>
      </c>
    </row>
    <row r="16" spans="1:12" x14ac:dyDescent="0.2">
      <c r="A16" s="2" t="s">
        <v>28</v>
      </c>
      <c r="B16" s="4">
        <v>2000</v>
      </c>
      <c r="D16" s="4">
        <v>2000</v>
      </c>
      <c r="F16" s="4">
        <v>10000</v>
      </c>
      <c r="L16" s="4">
        <v>825</v>
      </c>
    </row>
    <row r="17" spans="1:12" x14ac:dyDescent="0.2">
      <c r="A17" s="4" t="s">
        <v>11</v>
      </c>
      <c r="B17" s="4">
        <v>1600</v>
      </c>
      <c r="D17" s="4">
        <v>1600</v>
      </c>
      <c r="F17" s="4">
        <v>7000</v>
      </c>
      <c r="L17" s="4">
        <v>825</v>
      </c>
    </row>
    <row r="18" spans="1:12" x14ac:dyDescent="0.2">
      <c r="A18" s="4" t="s">
        <v>12</v>
      </c>
      <c r="B18" s="4">
        <v>1600</v>
      </c>
      <c r="D18" s="4">
        <v>1600</v>
      </c>
      <c r="F18" s="4">
        <v>7000</v>
      </c>
      <c r="L18" s="4">
        <v>825</v>
      </c>
    </row>
    <row r="19" spans="1:12" x14ac:dyDescent="0.2">
      <c r="A19" s="4" t="s">
        <v>13</v>
      </c>
      <c r="B19" s="4">
        <v>1600</v>
      </c>
      <c r="D19" s="4">
        <v>1600</v>
      </c>
      <c r="F19" s="4">
        <v>7000</v>
      </c>
      <c r="L19" s="4">
        <v>825</v>
      </c>
    </row>
    <row r="21" spans="1:12" x14ac:dyDescent="0.2">
      <c r="A21" s="2" t="s">
        <v>45</v>
      </c>
      <c r="B21" s="4">
        <f>B12/B16</f>
        <v>1.9245000000000002E-2</v>
      </c>
      <c r="D21" s="4">
        <f>D12/D16</f>
        <v>1.9245000000000002E-2</v>
      </c>
      <c r="F21" s="4">
        <f>F12/F16</f>
        <v>6.3990000000000002E-3</v>
      </c>
      <c r="L21" s="4">
        <f>L12/L16</f>
        <v>2.011818181818182E-2</v>
      </c>
    </row>
    <row r="22" spans="1:12" x14ac:dyDescent="0.2">
      <c r="A22" s="2" t="s">
        <v>46</v>
      </c>
      <c r="B22" s="4">
        <f>((B13+B14+B15)/3)/B17</f>
        <v>1.8324999999999998E-2</v>
      </c>
      <c r="D22" s="4">
        <f>((D13+D14+D15)/3)/D17</f>
        <v>1.8324999999999998E-2</v>
      </c>
      <c r="F22" s="4">
        <f>((F13+F14+F15)/3)/F17</f>
        <v>1.3142857142857144E-2</v>
      </c>
      <c r="L22" s="4">
        <f>((L13+L14+L15)/3)/L17</f>
        <v>2.011818181818182E-2</v>
      </c>
    </row>
    <row r="23" spans="1:12" x14ac:dyDescent="0.2">
      <c r="B23" s="5"/>
      <c r="D23" s="5"/>
      <c r="F23" s="5"/>
      <c r="G23" s="5"/>
      <c r="H23" s="5"/>
      <c r="I23" s="5"/>
      <c r="L23" s="5"/>
    </row>
    <row r="24" spans="1:12" x14ac:dyDescent="0.2">
      <c r="A24" s="2" t="s">
        <v>14</v>
      </c>
      <c r="B24" s="5"/>
      <c r="D24" s="5"/>
      <c r="F24" s="5"/>
      <c r="G24" s="5"/>
      <c r="H24" s="5"/>
      <c r="I24" s="5"/>
      <c r="L24" s="5"/>
    </row>
    <row r="25" spans="1:12" x14ac:dyDescent="0.2">
      <c r="A25" s="2" t="s">
        <v>22</v>
      </c>
      <c r="B25" s="5">
        <f>$B8*$B$3*12</f>
        <v>14400</v>
      </c>
      <c r="C25" s="5"/>
      <c r="D25" s="5">
        <f>$B8*$B$3*12</f>
        <v>14400</v>
      </c>
      <c r="F25" s="5">
        <f>$B8*$B$3*12</f>
        <v>14400</v>
      </c>
      <c r="G25" s="5"/>
      <c r="H25" s="5"/>
      <c r="I25" s="5"/>
      <c r="L25" s="5">
        <f>$B8*$B$3*12</f>
        <v>14400</v>
      </c>
    </row>
    <row r="26" spans="1:12" x14ac:dyDescent="0.2">
      <c r="A26" s="2" t="s">
        <v>21</v>
      </c>
      <c r="B26" s="5">
        <f>$B8*$B$4*12</f>
        <v>10800</v>
      </c>
      <c r="D26" s="5">
        <f>$B8*$B$4*12</f>
        <v>10800</v>
      </c>
      <c r="F26" s="5">
        <f>$B8*$B$4*12</f>
        <v>10800</v>
      </c>
      <c r="G26" s="5"/>
      <c r="H26" s="5"/>
      <c r="I26" s="5"/>
      <c r="L26" s="5">
        <f>$B8*$B$4*12</f>
        <v>10800</v>
      </c>
    </row>
    <row r="27" spans="1:12" x14ac:dyDescent="0.2">
      <c r="A27" s="2" t="s">
        <v>20</v>
      </c>
      <c r="B27" s="5">
        <f>B26+B25</f>
        <v>25200</v>
      </c>
      <c r="D27" s="5">
        <f>D26+D25</f>
        <v>25200</v>
      </c>
      <c r="F27" s="5">
        <f>F26+F25</f>
        <v>25200</v>
      </c>
      <c r="G27" s="5"/>
      <c r="H27" s="5"/>
      <c r="I27" s="5"/>
      <c r="L27" s="5">
        <f>L26+L25</f>
        <v>25200</v>
      </c>
    </row>
    <row r="28" spans="1:12" x14ac:dyDescent="0.2">
      <c r="A28" s="2" t="s">
        <v>41</v>
      </c>
      <c r="B28" s="6">
        <f>ROUNDUP(B27/500,0)</f>
        <v>51</v>
      </c>
      <c r="D28" s="6">
        <f>ROUNDUP(D27/500,0)</f>
        <v>51</v>
      </c>
      <c r="F28" s="6">
        <f>ROUNDUP(F27/500,0)</f>
        <v>51</v>
      </c>
      <c r="G28" s="5"/>
      <c r="H28" s="6"/>
      <c r="I28" s="6"/>
      <c r="L28" s="6">
        <f>ROUNDUP(L27/500,0)</f>
        <v>51</v>
      </c>
    </row>
    <row r="29" spans="1:12" x14ac:dyDescent="0.2">
      <c r="A29" s="2"/>
      <c r="B29" s="5"/>
      <c r="D29" s="5"/>
      <c r="F29" s="5"/>
      <c r="G29" s="5"/>
      <c r="H29" s="5"/>
      <c r="I29" s="5"/>
      <c r="L29" s="5"/>
    </row>
    <row r="30" spans="1:12" x14ac:dyDescent="0.2">
      <c r="A30" s="2" t="s">
        <v>15</v>
      </c>
      <c r="B30" s="5">
        <f>$B6/500</f>
        <v>1.2E-2</v>
      </c>
      <c r="D30" s="5">
        <f>$B6/500</f>
        <v>1.2E-2</v>
      </c>
      <c r="F30" s="5">
        <f>$B6/500</f>
        <v>1.2E-2</v>
      </c>
      <c r="G30" s="5"/>
      <c r="H30" s="5"/>
      <c r="I30" s="5"/>
      <c r="L30" s="5">
        <f>$B6/500</f>
        <v>1.2E-2</v>
      </c>
    </row>
    <row r="31" spans="1:12" x14ac:dyDescent="0.2">
      <c r="A31" s="2" t="s">
        <v>23</v>
      </c>
      <c r="B31" s="5">
        <f>B28*$B6</f>
        <v>306</v>
      </c>
      <c r="C31" s="2"/>
      <c r="D31" s="5">
        <f>D28*$B6</f>
        <v>306</v>
      </c>
      <c r="F31" s="5">
        <f>F28*$B6</f>
        <v>306</v>
      </c>
      <c r="G31" s="5"/>
      <c r="H31" s="5"/>
      <c r="I31" s="5"/>
      <c r="L31" s="5">
        <f>L28*$B6</f>
        <v>306</v>
      </c>
    </row>
    <row r="32" spans="1:12" x14ac:dyDescent="0.2">
      <c r="A32" s="2"/>
      <c r="B32" s="5"/>
      <c r="C32" s="2"/>
      <c r="D32" s="5"/>
      <c r="F32" s="5"/>
      <c r="G32" s="5"/>
      <c r="H32" s="5"/>
      <c r="I32" s="5"/>
      <c r="L32" s="5"/>
    </row>
    <row r="33" spans="1:12" x14ac:dyDescent="0.2">
      <c r="A33" s="2" t="s">
        <v>29</v>
      </c>
      <c r="B33" s="6">
        <f>ROUNDUP(B25/B16,0)</f>
        <v>8</v>
      </c>
      <c r="C33" s="7"/>
      <c r="D33" s="6">
        <f>ROUNDUP(D25/D16,0)</f>
        <v>8</v>
      </c>
      <c r="E33" s="7"/>
      <c r="F33" s="6">
        <f>ROUNDUP(F25/F16,0)</f>
        <v>2</v>
      </c>
      <c r="G33" s="6"/>
      <c r="H33" s="6"/>
      <c r="I33" s="6"/>
      <c r="L33" s="6">
        <f>ROUNDUP(L25/L16,0)</f>
        <v>18</v>
      </c>
    </row>
    <row r="34" spans="1:12" x14ac:dyDescent="0.2">
      <c r="A34" s="2" t="s">
        <v>30</v>
      </c>
      <c r="B34" s="6">
        <f>ROUNDUP(B26/B17,0)</f>
        <v>7</v>
      </c>
      <c r="C34" s="7"/>
      <c r="D34" s="6">
        <f>ROUNDUP(D26/D17,0)</f>
        <v>7</v>
      </c>
      <c r="E34" s="7"/>
      <c r="F34" s="6">
        <f>ROUNDUP(F26/F17,0)</f>
        <v>2</v>
      </c>
      <c r="G34" s="6"/>
      <c r="H34" s="6"/>
      <c r="I34" s="6"/>
      <c r="L34" s="6">
        <f>ROUNDUP(L26/L17,0)</f>
        <v>14</v>
      </c>
    </row>
    <row r="35" spans="1:12" x14ac:dyDescent="0.2">
      <c r="A35" s="2" t="s">
        <v>31</v>
      </c>
      <c r="B35" s="6">
        <f>ROUNDUP(B26/B18,0)</f>
        <v>7</v>
      </c>
      <c r="C35" s="7"/>
      <c r="D35" s="6">
        <f>ROUNDUP(D26/D18,0)</f>
        <v>7</v>
      </c>
      <c r="E35" s="7"/>
      <c r="F35" s="6">
        <f>ROUNDUP(F26/F18,0)</f>
        <v>2</v>
      </c>
      <c r="G35" s="6"/>
      <c r="H35" s="6"/>
      <c r="I35" s="6"/>
      <c r="L35" s="6">
        <f>ROUNDUP(L26/L18,0)</f>
        <v>14</v>
      </c>
    </row>
    <row r="36" spans="1:12" x14ac:dyDescent="0.2">
      <c r="A36" s="2" t="s">
        <v>32</v>
      </c>
      <c r="B36" s="6">
        <f>ROUNDUP(B26/B19,0)</f>
        <v>7</v>
      </c>
      <c r="C36" s="7"/>
      <c r="D36" s="6">
        <f>ROUNDUP(D26/D19,0)</f>
        <v>7</v>
      </c>
      <c r="E36" s="7"/>
      <c r="F36" s="6">
        <f>ROUNDUP(F26/F19,0)</f>
        <v>2</v>
      </c>
      <c r="G36" s="6"/>
      <c r="H36" s="6"/>
      <c r="I36" s="6"/>
      <c r="L36" s="6">
        <f>ROUNDUP(L26/L19,0)</f>
        <v>14</v>
      </c>
    </row>
    <row r="37" spans="1:12" x14ac:dyDescent="0.2">
      <c r="A37" s="2"/>
      <c r="B37" s="6"/>
      <c r="D37" s="6"/>
      <c r="F37" s="6"/>
      <c r="G37" s="6"/>
      <c r="H37" s="6"/>
      <c r="I37" s="6"/>
      <c r="L37" s="6"/>
    </row>
    <row r="38" spans="1:12" x14ac:dyDescent="0.2">
      <c r="A38" s="2" t="s">
        <v>24</v>
      </c>
      <c r="B38" s="5">
        <f>B33*B12</f>
        <v>307.92</v>
      </c>
      <c r="D38" s="5">
        <f>D33*D12</f>
        <v>307.92</v>
      </c>
      <c r="F38" s="5">
        <f>F33*F12</f>
        <v>127.98</v>
      </c>
      <c r="G38" s="5"/>
      <c r="H38" s="5"/>
      <c r="I38" s="5"/>
      <c r="L38" s="5">
        <f>L33*L12</f>
        <v>298.755</v>
      </c>
    </row>
    <row r="39" spans="1:12" x14ac:dyDescent="0.2">
      <c r="A39" s="2" t="s">
        <v>17</v>
      </c>
      <c r="B39" s="5">
        <f>B34*B13</f>
        <v>202.86</v>
      </c>
      <c r="D39" s="5">
        <f>D34*D13</f>
        <v>202.86</v>
      </c>
      <c r="F39" s="5">
        <f>F34*F13</f>
        <v>184</v>
      </c>
      <c r="G39" s="5"/>
      <c r="H39" s="5"/>
      <c r="I39" s="5"/>
      <c r="L39" s="5">
        <f>L34*L13</f>
        <v>232.36500000000001</v>
      </c>
    </row>
    <row r="40" spans="1:12" x14ac:dyDescent="0.2">
      <c r="A40" s="2" t="s">
        <v>19</v>
      </c>
      <c r="B40" s="5">
        <f>B35*B14</f>
        <v>206.42999999999998</v>
      </c>
      <c r="D40" s="5">
        <f>D35*D14</f>
        <v>206.42999999999998</v>
      </c>
      <c r="F40" s="5">
        <f>F35*F14</f>
        <v>184</v>
      </c>
      <c r="G40" s="5"/>
      <c r="H40" s="5"/>
      <c r="I40" s="5"/>
      <c r="L40" s="5">
        <f>L35*L14</f>
        <v>232.36500000000001</v>
      </c>
    </row>
    <row r="41" spans="1:12" x14ac:dyDescent="0.2">
      <c r="A41" s="2" t="s">
        <v>18</v>
      </c>
      <c r="B41" s="5">
        <f>B36*B15</f>
        <v>206.42999999999998</v>
      </c>
      <c r="D41" s="5">
        <f>D36*D15</f>
        <v>206.42999999999998</v>
      </c>
      <c r="F41" s="5">
        <f>F36*F15</f>
        <v>184</v>
      </c>
      <c r="G41" s="5"/>
      <c r="H41" s="5"/>
      <c r="I41" s="5"/>
      <c r="L41" s="5">
        <f>L36*L15</f>
        <v>232.36500000000001</v>
      </c>
    </row>
    <row r="42" spans="1:12" x14ac:dyDescent="0.2">
      <c r="A42" s="2"/>
      <c r="B42" s="5"/>
      <c r="D42" s="5"/>
      <c r="F42" s="5"/>
      <c r="G42" s="5"/>
      <c r="H42" s="5"/>
      <c r="I42" s="5"/>
      <c r="L42" s="5"/>
    </row>
    <row r="43" spans="1:12" x14ac:dyDescent="0.2">
      <c r="A43" s="2" t="s">
        <v>25</v>
      </c>
      <c r="B43" s="5">
        <f>SUM(B38:B41)+B11+B31</f>
        <v>1430.63</v>
      </c>
      <c r="D43" s="5">
        <f>SUM(D38:D41)+D11+D31</f>
        <v>1482.6399999999999</v>
      </c>
      <c r="F43" s="5">
        <f>SUM(F38:F41)+F11+F31</f>
        <v>1340.98</v>
      </c>
      <c r="G43" s="5"/>
      <c r="H43" s="5"/>
      <c r="I43" s="5"/>
      <c r="L43" s="5">
        <f>SUM(L38:L41)+L11+L31</f>
        <v>1471.85</v>
      </c>
    </row>
    <row r="44" spans="1:12" x14ac:dyDescent="0.2">
      <c r="A44" s="2"/>
      <c r="B44" s="5"/>
      <c r="D44" s="5"/>
      <c r="F44" s="5"/>
      <c r="G44" s="5"/>
      <c r="H44" s="5"/>
      <c r="I44" s="5"/>
      <c r="L44" s="5"/>
    </row>
    <row r="45" spans="1:12" x14ac:dyDescent="0.2">
      <c r="A45" s="2" t="s">
        <v>42</v>
      </c>
      <c r="B45" s="8">
        <f>(B43/B27)*100</f>
        <v>5.6771031746031753</v>
      </c>
      <c r="C45" s="9"/>
      <c r="D45" s="8">
        <f>(D43/D27)*100</f>
        <v>5.8834920634920627</v>
      </c>
      <c r="E45" s="9"/>
      <c r="F45" s="8">
        <f>(F43/F27)*100</f>
        <v>5.3213492063492067</v>
      </c>
      <c r="G45" s="3"/>
      <c r="H45" s="8"/>
      <c r="I45" s="8"/>
      <c r="L45" s="8">
        <f>(L43/L27)*100</f>
        <v>5.8406746031746026</v>
      </c>
    </row>
    <row r="46" spans="1:12" x14ac:dyDescent="0.2">
      <c r="A46" s="2"/>
      <c r="B46" s="10"/>
      <c r="D46" s="10"/>
      <c r="F46" s="10"/>
      <c r="G46" s="5"/>
      <c r="H46" s="10"/>
      <c r="I46" s="10"/>
    </row>
    <row r="47" spans="1:12" x14ac:dyDescent="0.2">
      <c r="A47" s="2" t="s">
        <v>33</v>
      </c>
    </row>
    <row r="49" spans="1:1" x14ac:dyDescent="0.2">
      <c r="A49" s="2" t="s">
        <v>47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workbookViewId="0">
      <selection activeCell="K5" sqref="K5"/>
    </sheetView>
  </sheetViews>
  <sheetFormatPr defaultRowHeight="12.75" x14ac:dyDescent="0.2"/>
  <cols>
    <col min="1" max="1" width="15.28515625" customWidth="1"/>
    <col min="2" max="2" width="21.85546875" customWidth="1"/>
    <col min="10" max="10" width="10.42578125" customWidth="1"/>
    <col min="11" max="11" width="12.5703125" customWidth="1"/>
  </cols>
  <sheetData>
    <row r="1" spans="1:12" x14ac:dyDescent="0.2">
      <c r="B1" t="s">
        <v>52</v>
      </c>
    </row>
    <row r="2" spans="1:12" x14ac:dyDescent="0.2">
      <c r="B2" t="s">
        <v>53</v>
      </c>
      <c r="J2" s="15" t="s">
        <v>0</v>
      </c>
    </row>
    <row r="3" spans="1:12" x14ac:dyDescent="0.2">
      <c r="C3" s="15"/>
      <c r="D3" s="15"/>
      <c r="E3" s="17" t="s">
        <v>59</v>
      </c>
      <c r="F3" s="15" t="s">
        <v>50</v>
      </c>
      <c r="G3" s="15" t="s">
        <v>5</v>
      </c>
      <c r="H3" s="15" t="s">
        <v>7</v>
      </c>
      <c r="I3" s="15" t="s">
        <v>9</v>
      </c>
      <c r="J3" s="15" t="s">
        <v>3</v>
      </c>
      <c r="K3" s="15"/>
    </row>
    <row r="4" spans="1:12" x14ac:dyDescent="0.2">
      <c r="B4" t="s">
        <v>0</v>
      </c>
      <c r="C4" s="15" t="s">
        <v>1</v>
      </c>
      <c r="D4" s="15" t="s">
        <v>2</v>
      </c>
      <c r="E4" s="15" t="s">
        <v>51</v>
      </c>
      <c r="F4" s="15" t="s">
        <v>51</v>
      </c>
      <c r="G4" s="15" t="s">
        <v>6</v>
      </c>
      <c r="H4" s="15" t="s">
        <v>8</v>
      </c>
      <c r="I4" s="15" t="s">
        <v>10</v>
      </c>
      <c r="J4" s="16" t="s">
        <v>58</v>
      </c>
      <c r="K4" s="17" t="s">
        <v>4</v>
      </c>
    </row>
    <row r="5" spans="1:12" x14ac:dyDescent="0.2">
      <c r="B5" t="s">
        <v>54</v>
      </c>
      <c r="C5">
        <v>99</v>
      </c>
      <c r="E5">
        <v>35.9</v>
      </c>
      <c r="F5">
        <v>1200</v>
      </c>
      <c r="G5">
        <v>2000</v>
      </c>
      <c r="H5">
        <f>E5/F5</f>
        <v>2.9916666666666664E-2</v>
      </c>
      <c r="I5">
        <f>G5*12*J5</f>
        <v>72000</v>
      </c>
      <c r="J5">
        <v>3</v>
      </c>
      <c r="K5" s="18">
        <f>C5+(H5*I5)</f>
        <v>2253</v>
      </c>
    </row>
    <row r="6" spans="1:12" x14ac:dyDescent="0.2">
      <c r="B6" t="s">
        <v>55</v>
      </c>
      <c r="C6">
        <v>139</v>
      </c>
      <c r="E6">
        <v>36.9</v>
      </c>
      <c r="F6">
        <v>1200</v>
      </c>
      <c r="G6">
        <v>2000</v>
      </c>
      <c r="H6">
        <f>E6/F6</f>
        <v>3.075E-2</v>
      </c>
      <c r="I6">
        <f>G6*12*J6</f>
        <v>72000</v>
      </c>
      <c r="J6">
        <v>3</v>
      </c>
      <c r="K6" s="18">
        <f>C6+(H6*I6)</f>
        <v>2353</v>
      </c>
    </row>
    <row r="7" spans="1:12" x14ac:dyDescent="0.2">
      <c r="B7" t="s">
        <v>56</v>
      </c>
      <c r="C7">
        <v>190</v>
      </c>
      <c r="E7">
        <v>35.9</v>
      </c>
      <c r="F7">
        <v>1200</v>
      </c>
      <c r="G7">
        <v>2000</v>
      </c>
      <c r="H7">
        <f>E7/F7</f>
        <v>2.9916666666666664E-2</v>
      </c>
      <c r="I7">
        <f>G7*12*J7</f>
        <v>72000</v>
      </c>
      <c r="J7">
        <v>3</v>
      </c>
      <c r="K7" s="18">
        <f>C7+(H7*I7)</f>
        <v>2344</v>
      </c>
    </row>
    <row r="8" spans="1:12" x14ac:dyDescent="0.2">
      <c r="F8" s="1"/>
    </row>
    <row r="9" spans="1:12" x14ac:dyDescent="0.2">
      <c r="F9" s="1"/>
    </row>
    <row r="16" spans="1:12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x14ac:dyDescent="0.2">
      <c r="B23" s="14"/>
      <c r="C23" s="14"/>
      <c r="E23" s="14"/>
      <c r="F23" s="14"/>
      <c r="G23" s="14"/>
      <c r="H23" s="14"/>
      <c r="I23" s="14"/>
      <c r="J23" s="14"/>
      <c r="K23" s="14"/>
    </row>
    <row r="25" spans="1:12" x14ac:dyDescent="0.2">
      <c r="B25" s="14"/>
      <c r="C25" s="14"/>
      <c r="E25" s="14" t="s">
        <v>57</v>
      </c>
      <c r="F25" s="14"/>
      <c r="G25" s="14"/>
      <c r="H25" s="14"/>
      <c r="I25" s="14"/>
      <c r="J25" s="14"/>
      <c r="K25" s="14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InkJet-colour</vt:lpstr>
      <vt:lpstr>Laser mono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</dc:creator>
  <cp:lastModifiedBy>User-6802</cp:lastModifiedBy>
  <dcterms:created xsi:type="dcterms:W3CDTF">2011-10-12T15:36:28Z</dcterms:created>
  <dcterms:modified xsi:type="dcterms:W3CDTF">2023-07-19T22:01:28Z</dcterms:modified>
</cp:coreProperties>
</file>